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2405" activeTab="0"/>
  </bookViews>
  <sheets>
    <sheet name="Лист1" sheetId="1" r:id="rId1"/>
  </sheets>
  <definedNames>
    <definedName name="_xlnm.Print_Area" localSheetId="0">'Лист1'!$A$2:$H$76</definedName>
  </definedNames>
  <calcPr fullCalcOnLoad="1"/>
</workbook>
</file>

<file path=xl/sharedStrings.xml><?xml version="1.0" encoding="utf-8"?>
<sst xmlns="http://schemas.openxmlformats.org/spreadsheetml/2006/main" count="180" uniqueCount="144">
  <si>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</si>
  <si>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</si>
  <si>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</si>
  <si>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</si>
  <si>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</si>
  <si>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</si>
  <si>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</si>
  <si>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</si>
  <si>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</si>
  <si>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</si>
  <si>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</si>
  <si>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</si>
  <si>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</si>
  <si>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</si>
  <si>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</si>
  <si>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</si>
  <si>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</si>
  <si>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</si>
  <si>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</si>
  <si>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</si>
  <si>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</si>
  <si>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</si>
  <si>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</si>
  <si>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</si>
  <si>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</si>
  <si>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</si>
  <si>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</si>
  <si>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</si>
  <si>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</si>
  <si>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</si>
  <si>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</si>
  <si>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</si>
  <si>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</si>
  <si>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</si>
  <si>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</si>
  <si>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</si>
  <si>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</si>
  <si>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</si>
  <si>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</si>
  <si>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</si>
  <si>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</si>
  <si>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</si>
  <si>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</si>
  <si>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</si>
  <si>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</si>
  <si>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</si>
  <si>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</si>
  <si>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</si>
  <si>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</si>
  <si>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</si>
  <si>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</si>
  <si>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</si>
  <si>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</si>
  <si>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</si>
  <si>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</si>
  <si>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</si>
  <si>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</si>
  <si>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</si>
  <si>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</si>
  <si>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</si>
  <si>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</si>
  <si>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</si>
  <si>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</si>
  <si>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</si>
  <si>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</si>
  <si>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</si>
  <si>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</si>
  <si>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</si>
  <si>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</si>
  <si>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</si>
  <si>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</si>
  <si>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</si>
  <si>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</si>
  <si>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</si>
  <si>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</si>
  <si>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</si>
  <si>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</si>
  <si>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</si>
  <si>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</si>
  <si>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</si>
  <si>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</si>
  <si>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</si>
  <si>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</si>
  <si>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</si>
  <si>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</si>
  <si>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</si>
  <si>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</si>
  <si>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</si>
  <si>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</si>
  <si>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</si>
  <si>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</si>
  <si>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</si>
  <si>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</si>
  <si>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</si>
  <si>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</si>
  <si>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</si>
  <si>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</si>
  <si>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</si>
  <si>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</si>
  <si>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</si>
  <si>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</si>
  <si>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</si>
  <si>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</si>
  <si>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</si>
  <si>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</si>
  <si>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</si>
  <si>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</si>
  <si>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</si>
  <si>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</si>
  <si>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</si>
  <si>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</si>
  <si>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</si>
  <si>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</si>
  <si>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</si>
  <si>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</si>
  <si>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</si>
  <si>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</si>
  <si>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Другие вопросы в области культуры, кинематографии</t>
  </si>
  <si>
    <t>0804</t>
  </si>
  <si>
    <t>Государственная пошлина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</si>
  <si>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</si>
  <si>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</si>
  <si>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</si>
  <si>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</si>
  <si>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</si>
  <si>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Государственная пошлина за выдачу спец.разрешения на движение по автомобильным дорогам транспортных средств</t>
  </si>
  <si>
    <t>1 08 00000</t>
  </si>
  <si>
    <t>1 08 07175</t>
  </si>
  <si>
    <t>НАЛОГИ НА СОВОКУПНЫЙ ДОХОД</t>
  </si>
  <si>
    <t>Единый сельскохозяйственный налог</t>
  </si>
  <si>
    <t>1 05 00000</t>
  </si>
  <si>
    <t>1 05 03010</t>
  </si>
  <si>
    <t>Обеспечение проведения выборов и референдумов</t>
  </si>
  <si>
    <t>0107</t>
  </si>
  <si>
    <t>Субсидии бюджетам городских поселений на реализацию программ формирования современной городской среды</t>
  </si>
  <si>
    <t>Уточненный план на 2020 год</t>
  </si>
  <si>
    <t>отклонение (факт 2020-2019)</t>
  </si>
  <si>
    <t>%              роста исполнения 2020 к 2019 году</t>
  </si>
  <si>
    <t>Отчет об исполнении бюджета Гагаринского городского поселения Гагаринского района Смоленской области за 1 полугодие 2020 года</t>
  </si>
  <si>
    <t>Исполнено за 1 полугодие 2020 года</t>
  </si>
  <si>
    <t>% исполнения за 1 полугодие 2020 года</t>
  </si>
  <si>
    <t>Исполнено  за 1 полугодие 2019 года</t>
  </si>
  <si>
    <t>Другие вопросы в области жилищно-коммунального хозяйства</t>
  </si>
  <si>
    <t>0505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</si>
</sst>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1"/>
  <sheetViews>
    <sheetView tabSelected="1" zoomScaleSheetLayoutView="100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4" sqref="D74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80" t="s">
        <v>138</v>
      </c>
      <c r="B2" s="80"/>
      <c r="C2" s="80"/>
      <c r="D2" s="80"/>
      <c r="E2" s="80"/>
      <c r="F2" s="80"/>
      <c r="G2" s="80"/>
      <c r="H2" s="80"/>
    </row>
    <row r="3" spans="1:63" ht="78" customHeight="1">
      <c r="A3" s="5" t="s">
        <v>0</v>
      </c>
      <c r="B3" s="16" t="s">
        <v>1</v>
      </c>
      <c r="C3" s="3" t="s">
        <v>135</v>
      </c>
      <c r="D3" s="3" t="s">
        <v>139</v>
      </c>
      <c r="E3" s="3" t="s">
        <v>140</v>
      </c>
      <c r="F3" s="3" t="s">
        <v>141</v>
      </c>
      <c r="G3" s="3" t="s">
        <v>136</v>
      </c>
      <c r="H3" s="3" t="s">
        <v>137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41</v>
      </c>
      <c r="B4" s="57" t="s">
        <v>91</v>
      </c>
      <c r="C4" s="58">
        <f>C5+C7+C11+C18+C22+C24+C27+C30+C16</f>
        <v>114230.6</v>
      </c>
      <c r="D4" s="58">
        <f>D5+D7+D11+D18+D22+D24+D27+D30</f>
        <v>56862.899999999994</v>
      </c>
      <c r="E4" s="58">
        <f aca="true" t="shared" si="0" ref="E4:E15">D4/C4*100</f>
        <v>49.779043443700715</v>
      </c>
      <c r="F4" s="58">
        <f>F5+F7+F9+F11+F18+F22+F24+F27+F30</f>
        <v>53202.1</v>
      </c>
      <c r="G4" s="58">
        <f>D4-F4</f>
        <v>3660.7999999999956</v>
      </c>
      <c r="H4" s="59">
        <f aca="true" t="shared" si="1" ref="H4:H33">D4/F4*100</f>
        <v>106.88093139180594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31</v>
      </c>
      <c r="B5" s="71" t="s">
        <v>92</v>
      </c>
      <c r="C5" s="23">
        <f>C6</f>
        <v>70488.5</v>
      </c>
      <c r="D5" s="23">
        <f>D6</f>
        <v>40610.9</v>
      </c>
      <c r="E5" s="23">
        <f t="shared" si="0"/>
        <v>57.61351142384928</v>
      </c>
      <c r="F5" s="28">
        <f>F6</f>
        <v>39158.1</v>
      </c>
      <c r="G5" s="23">
        <f aca="true" t="shared" si="2" ref="G5:G40">D5-F5</f>
        <v>1452.800000000003</v>
      </c>
      <c r="H5" s="45">
        <f t="shared" si="1"/>
        <v>103.71008807883936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32</v>
      </c>
      <c r="B6" s="25" t="s">
        <v>93</v>
      </c>
      <c r="C6" s="1">
        <v>70488.5</v>
      </c>
      <c r="D6" s="1">
        <v>40610.9</v>
      </c>
      <c r="E6" s="1">
        <f t="shared" si="0"/>
        <v>57.61351142384928</v>
      </c>
      <c r="F6" s="1">
        <v>39158.1</v>
      </c>
      <c r="G6" s="1">
        <f t="shared" si="2"/>
        <v>1452.800000000003</v>
      </c>
      <c r="H6" s="46">
        <f t="shared" si="1"/>
        <v>103.71008807883936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52</v>
      </c>
      <c r="B7" s="27" t="s">
        <v>94</v>
      </c>
      <c r="C7" s="28">
        <f>C8</f>
        <v>2236.1</v>
      </c>
      <c r="D7" s="28">
        <f>D8</f>
        <v>1013</v>
      </c>
      <c r="E7" s="28">
        <f t="shared" si="0"/>
        <v>45.3020884575824</v>
      </c>
      <c r="F7" s="28">
        <f>F8</f>
        <v>1101.9</v>
      </c>
      <c r="G7" s="28">
        <f aca="true" t="shared" si="3" ref="G7:G17">D7-F7</f>
        <v>-88.90000000000009</v>
      </c>
      <c r="H7" s="78">
        <f t="shared" si="1"/>
        <v>91.93211725201922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50</v>
      </c>
      <c r="B8" s="25" t="s">
        <v>95</v>
      </c>
      <c r="C8" s="1">
        <v>2236.1</v>
      </c>
      <c r="D8" s="1">
        <v>1013</v>
      </c>
      <c r="E8" s="1">
        <f t="shared" si="0"/>
        <v>45.3020884575824</v>
      </c>
      <c r="F8" s="1">
        <v>1101.9</v>
      </c>
      <c r="G8" s="1">
        <f t="shared" si="3"/>
        <v>-88.90000000000009</v>
      </c>
      <c r="H8" s="46">
        <f t="shared" si="1"/>
        <v>91.93211725201922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15" customHeight="1">
      <c r="A9" s="21" t="s">
        <v>128</v>
      </c>
      <c r="B9" s="25" t="s">
        <v>130</v>
      </c>
      <c r="C9" s="1">
        <v>0</v>
      </c>
      <c r="D9" s="1">
        <v>0</v>
      </c>
      <c r="E9" s="1" t="s">
        <v>58</v>
      </c>
      <c r="F9" s="28">
        <f>F10</f>
        <v>0</v>
      </c>
      <c r="G9" s="1">
        <f t="shared" si="3"/>
        <v>0</v>
      </c>
      <c r="H9" s="46" t="s">
        <v>58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5" customHeight="1">
      <c r="A10" s="24" t="s">
        <v>129</v>
      </c>
      <c r="B10" s="25" t="s">
        <v>131</v>
      </c>
      <c r="C10" s="1">
        <v>0</v>
      </c>
      <c r="D10" s="1">
        <v>0</v>
      </c>
      <c r="E10" s="1" t="s">
        <v>58</v>
      </c>
      <c r="F10" s="1">
        <v>0</v>
      </c>
      <c r="G10" s="1">
        <f t="shared" si="3"/>
        <v>0</v>
      </c>
      <c r="H10" s="46" t="s">
        <v>58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7" customFormat="1" ht="16.5" customHeight="1">
      <c r="A11" s="21" t="s">
        <v>49</v>
      </c>
      <c r="B11" s="22" t="s">
        <v>96</v>
      </c>
      <c r="C11" s="28">
        <f>C12+C13</f>
        <v>31982</v>
      </c>
      <c r="D11" s="28">
        <f>D12+D13</f>
        <v>9463.1</v>
      </c>
      <c r="E11" s="28">
        <f t="shared" si="0"/>
        <v>29.58883121755988</v>
      </c>
      <c r="F11" s="28">
        <f>F12+F13</f>
        <v>6605.199999999999</v>
      </c>
      <c r="G11" s="28">
        <f t="shared" si="3"/>
        <v>2857.9000000000015</v>
      </c>
      <c r="H11" s="47">
        <f t="shared" si="1"/>
        <v>143.2674256646279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ht="15" customHeight="1">
      <c r="A12" s="24" t="s">
        <v>57</v>
      </c>
      <c r="B12" s="25" t="s">
        <v>97</v>
      </c>
      <c r="C12" s="1">
        <v>8999.4</v>
      </c>
      <c r="D12" s="1">
        <v>682.7</v>
      </c>
      <c r="E12" s="1">
        <f t="shared" si="0"/>
        <v>7.586061292975089</v>
      </c>
      <c r="F12" s="1">
        <v>693.4</v>
      </c>
      <c r="G12" s="1">
        <f t="shared" si="3"/>
        <v>-10.699999999999932</v>
      </c>
      <c r="H12" s="46">
        <f t="shared" si="1"/>
        <v>98.45687914623595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ht="17.25" customHeight="1">
      <c r="A13" s="24" t="s">
        <v>120</v>
      </c>
      <c r="B13" s="25" t="s">
        <v>98</v>
      </c>
      <c r="C13" s="1">
        <f>C14+C15</f>
        <v>22982.6</v>
      </c>
      <c r="D13" s="1">
        <f>D14+D15</f>
        <v>8780.4</v>
      </c>
      <c r="E13" s="1">
        <f t="shared" si="0"/>
        <v>38.20455475011531</v>
      </c>
      <c r="F13" s="1">
        <f>F14+F15</f>
        <v>5911.799999999999</v>
      </c>
      <c r="G13" s="1">
        <f t="shared" si="3"/>
        <v>2868.6000000000004</v>
      </c>
      <c r="H13" s="46">
        <f t="shared" si="1"/>
        <v>148.52329239825434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17.25" customHeight="1">
      <c r="A14" s="50" t="s">
        <v>121</v>
      </c>
      <c r="B14" s="25" t="s">
        <v>123</v>
      </c>
      <c r="C14" s="1">
        <v>16777</v>
      </c>
      <c r="D14" s="1">
        <v>8339.4</v>
      </c>
      <c r="E14" s="1">
        <f t="shared" si="0"/>
        <v>49.707337426238304</v>
      </c>
      <c r="F14" s="1">
        <v>5311.9</v>
      </c>
      <c r="G14" s="1">
        <f t="shared" si="3"/>
        <v>3027.5</v>
      </c>
      <c r="H14" s="46">
        <f t="shared" si="1"/>
        <v>156.99467233946422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17.25" customHeight="1">
      <c r="A15" s="50" t="s">
        <v>122</v>
      </c>
      <c r="B15" s="25" t="s">
        <v>124</v>
      </c>
      <c r="C15" s="1">
        <v>6205.6</v>
      </c>
      <c r="D15" s="1">
        <v>441</v>
      </c>
      <c r="E15" s="1">
        <f t="shared" si="0"/>
        <v>7.106484465643933</v>
      </c>
      <c r="F15" s="1">
        <v>599.9</v>
      </c>
      <c r="G15" s="1">
        <f t="shared" si="3"/>
        <v>-158.89999999999998</v>
      </c>
      <c r="H15" s="46">
        <f t="shared" si="1"/>
        <v>73.512252042007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7.25" customHeight="1">
      <c r="A16" s="26" t="s">
        <v>119</v>
      </c>
      <c r="B16" s="27" t="s">
        <v>126</v>
      </c>
      <c r="C16" s="28">
        <v>0</v>
      </c>
      <c r="D16" s="28">
        <v>0</v>
      </c>
      <c r="E16" s="28" t="s">
        <v>58</v>
      </c>
      <c r="F16" s="28">
        <v>0</v>
      </c>
      <c r="G16" s="28">
        <f t="shared" si="3"/>
        <v>0</v>
      </c>
      <c r="H16" s="78" t="s">
        <v>58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39" customHeight="1">
      <c r="A17" s="24" t="s">
        <v>125</v>
      </c>
      <c r="B17" s="25" t="s">
        <v>127</v>
      </c>
      <c r="C17" s="1">
        <v>0</v>
      </c>
      <c r="D17" s="1">
        <v>0</v>
      </c>
      <c r="E17" s="1" t="s">
        <v>58</v>
      </c>
      <c r="F17" s="1">
        <v>0</v>
      </c>
      <c r="G17" s="1">
        <f t="shared" si="3"/>
        <v>0</v>
      </c>
      <c r="H17" s="79" t="s">
        <v>58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8" customFormat="1" ht="40.5">
      <c r="A18" s="21" t="s">
        <v>33</v>
      </c>
      <c r="B18" s="22" t="s">
        <v>99</v>
      </c>
      <c r="C18" s="23">
        <f>C19+C20+C21</f>
        <v>5174</v>
      </c>
      <c r="D18" s="23">
        <f>D19+D20+D21</f>
        <v>2258.7</v>
      </c>
      <c r="E18" s="23">
        <f>D18/C18*100</f>
        <v>43.654812524159254</v>
      </c>
      <c r="F18" s="23">
        <f>F19+F20+F21</f>
        <v>2363.6000000000004</v>
      </c>
      <c r="G18" s="23">
        <f t="shared" si="2"/>
        <v>-104.90000000000055</v>
      </c>
      <c r="H18" s="48">
        <f t="shared" si="1"/>
        <v>95.5618547977661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25.5">
      <c r="A19" s="50" t="s">
        <v>34</v>
      </c>
      <c r="B19" s="51" t="s">
        <v>100</v>
      </c>
      <c r="C19" s="29">
        <v>3100</v>
      </c>
      <c r="D19" s="29">
        <v>1177</v>
      </c>
      <c r="E19" s="29">
        <f>D19/C19*100</f>
        <v>37.96774193548387</v>
      </c>
      <c r="F19" s="29">
        <v>1365.9</v>
      </c>
      <c r="G19" s="29">
        <f t="shared" si="2"/>
        <v>-188.9000000000001</v>
      </c>
      <c r="H19" s="52">
        <f t="shared" si="1"/>
        <v>86.1702906508529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7" customFormat="1" ht="18" customHeight="1">
      <c r="A20" s="50" t="s">
        <v>35</v>
      </c>
      <c r="B20" s="51" t="s">
        <v>101</v>
      </c>
      <c r="C20" s="29">
        <v>2074</v>
      </c>
      <c r="D20" s="29">
        <v>1081.7</v>
      </c>
      <c r="E20" s="29">
        <f>D20/C20*100</f>
        <v>52.155255544840884</v>
      </c>
      <c r="F20" s="29">
        <v>997.7</v>
      </c>
      <c r="G20" s="29">
        <f t="shared" si="2"/>
        <v>84</v>
      </c>
      <c r="H20" s="53">
        <f t="shared" si="1"/>
        <v>108.41936453843842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:63" ht="16.5" customHeight="1">
      <c r="A21" s="24" t="s">
        <v>36</v>
      </c>
      <c r="B21" s="25" t="s">
        <v>102</v>
      </c>
      <c r="C21" s="1">
        <v>0</v>
      </c>
      <c r="D21" s="1">
        <v>0</v>
      </c>
      <c r="E21" s="29" t="s">
        <v>58</v>
      </c>
      <c r="F21" s="1">
        <v>0</v>
      </c>
      <c r="G21" s="1">
        <f t="shared" si="2"/>
        <v>0</v>
      </c>
      <c r="H21" s="46" t="s">
        <v>58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27">
      <c r="A22" s="21" t="s">
        <v>74</v>
      </c>
      <c r="B22" s="22" t="s">
        <v>103</v>
      </c>
      <c r="C22" s="23">
        <f>C23</f>
        <v>350</v>
      </c>
      <c r="D22" s="23">
        <f>D23</f>
        <v>209</v>
      </c>
      <c r="E22" s="23">
        <f>D22/C22*100</f>
        <v>59.71428571428572</v>
      </c>
      <c r="F22" s="23">
        <f>F23</f>
        <v>217.1</v>
      </c>
      <c r="G22" s="28">
        <f t="shared" si="2"/>
        <v>-8.099999999999994</v>
      </c>
      <c r="H22" s="45">
        <f t="shared" si="1"/>
        <v>96.26900046061722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25.5">
      <c r="A23" s="24" t="s">
        <v>73</v>
      </c>
      <c r="B23" s="25" t="s">
        <v>104</v>
      </c>
      <c r="C23" s="1">
        <v>350</v>
      </c>
      <c r="D23" s="1">
        <v>209</v>
      </c>
      <c r="E23" s="29">
        <f>D23/C23*100</f>
        <v>59.71428571428572</v>
      </c>
      <c r="F23" s="1">
        <v>217.1</v>
      </c>
      <c r="G23" s="1">
        <f t="shared" si="2"/>
        <v>-8.099999999999994</v>
      </c>
      <c r="H23" s="49">
        <f t="shared" si="1"/>
        <v>96.26900046061722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7" customFormat="1" ht="27">
      <c r="A24" s="21" t="s">
        <v>37</v>
      </c>
      <c r="B24" s="22" t="s">
        <v>105</v>
      </c>
      <c r="C24" s="23">
        <f>C25+C26</f>
        <v>1000</v>
      </c>
      <c r="D24" s="23">
        <f>D25+D26</f>
        <v>237.6</v>
      </c>
      <c r="E24" s="29">
        <f>D24/C24*100</f>
        <v>23.76</v>
      </c>
      <c r="F24" s="23">
        <f>F25+F26</f>
        <v>923.8</v>
      </c>
      <c r="G24" s="23">
        <f t="shared" si="2"/>
        <v>-686.1999999999999</v>
      </c>
      <c r="H24" s="48">
        <f t="shared" si="1"/>
        <v>25.719852781987445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63" ht="25.5">
      <c r="A25" s="24" t="s">
        <v>69</v>
      </c>
      <c r="B25" s="25" t="s">
        <v>107</v>
      </c>
      <c r="C25" s="1">
        <v>1000</v>
      </c>
      <c r="D25" s="1">
        <v>237.6</v>
      </c>
      <c r="E25" s="29">
        <f>D25/C25*100</f>
        <v>23.76</v>
      </c>
      <c r="F25" s="1">
        <v>882.8</v>
      </c>
      <c r="G25" s="1">
        <f>D25-F25</f>
        <v>-645.1999999999999</v>
      </c>
      <c r="H25" s="49">
        <f t="shared" si="1"/>
        <v>26.914363389216135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5.5">
      <c r="A26" s="24" t="s">
        <v>83</v>
      </c>
      <c r="B26" s="25" t="s">
        <v>106</v>
      </c>
      <c r="C26" s="1">
        <v>0</v>
      </c>
      <c r="D26" s="1">
        <v>0</v>
      </c>
      <c r="E26" s="29" t="s">
        <v>58</v>
      </c>
      <c r="F26" s="1">
        <v>41</v>
      </c>
      <c r="G26" s="1">
        <f t="shared" si="2"/>
        <v>-41</v>
      </c>
      <c r="H26" s="49" t="s">
        <v>58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18.75" customHeight="1">
      <c r="A27" s="21" t="s">
        <v>38</v>
      </c>
      <c r="B27" s="22" t="s">
        <v>108</v>
      </c>
      <c r="C27" s="23">
        <f>C28+C29</f>
        <v>3000</v>
      </c>
      <c r="D27" s="23">
        <f>D28+D29</f>
        <v>3065.5</v>
      </c>
      <c r="E27" s="23">
        <f>D27/C27*100</f>
        <v>102.18333333333334</v>
      </c>
      <c r="F27" s="23">
        <f>F28+F29</f>
        <v>2832.4</v>
      </c>
      <c r="G27" s="23">
        <f t="shared" si="2"/>
        <v>233.0999999999999</v>
      </c>
      <c r="H27" s="48">
        <f t="shared" si="1"/>
        <v>108.2297698065245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42" customHeight="1">
      <c r="A28" s="24" t="s">
        <v>84</v>
      </c>
      <c r="B28" s="25" t="s">
        <v>109</v>
      </c>
      <c r="C28" s="1">
        <v>3000</v>
      </c>
      <c r="D28" s="1">
        <v>3065.5</v>
      </c>
      <c r="E28" s="29">
        <f>D28/C28*100</f>
        <v>102.18333333333334</v>
      </c>
      <c r="F28" s="1">
        <v>2829.3</v>
      </c>
      <c r="G28" s="1">
        <f>D28-F28</f>
        <v>236.19999999999982</v>
      </c>
      <c r="H28" s="49">
        <f t="shared" si="1"/>
        <v>108.34835471671438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ht="20.25" customHeight="1">
      <c r="A29" s="24" t="s">
        <v>59</v>
      </c>
      <c r="B29" s="25" t="s">
        <v>114</v>
      </c>
      <c r="C29" s="1">
        <v>0</v>
      </c>
      <c r="D29" s="1">
        <v>0</v>
      </c>
      <c r="E29" s="29" t="s">
        <v>58</v>
      </c>
      <c r="F29" s="1">
        <v>3.1</v>
      </c>
      <c r="G29" s="1">
        <f t="shared" si="2"/>
        <v>-3.1</v>
      </c>
      <c r="H29" s="49" t="s">
        <v>58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12.75">
      <c r="A30" s="26" t="s">
        <v>111</v>
      </c>
      <c r="B30" s="27" t="s">
        <v>110</v>
      </c>
      <c r="C30" s="28">
        <v>0</v>
      </c>
      <c r="D30" s="28">
        <v>5.1</v>
      </c>
      <c r="E30" s="28" t="s">
        <v>58</v>
      </c>
      <c r="F30" s="28">
        <v>0</v>
      </c>
      <c r="G30" s="28">
        <f t="shared" si="2"/>
        <v>5.1</v>
      </c>
      <c r="H30" s="49" t="s">
        <v>58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21" customHeight="1">
      <c r="A31" s="58" t="s">
        <v>39</v>
      </c>
      <c r="B31" s="57" t="s">
        <v>112</v>
      </c>
      <c r="C31" s="58">
        <f>C32+C39+C38</f>
        <v>88663.40000000001</v>
      </c>
      <c r="D31" s="58">
        <f>D32+D39+D38</f>
        <v>1287.3999999999999</v>
      </c>
      <c r="E31" s="58">
        <f>D31/C31*100</f>
        <v>1.452008382263707</v>
      </c>
      <c r="F31" s="58">
        <f>F32+F39+F38</f>
        <v>1317.6</v>
      </c>
      <c r="G31" s="58">
        <f t="shared" si="2"/>
        <v>-30.200000000000045</v>
      </c>
      <c r="H31" s="61">
        <f t="shared" si="1"/>
        <v>97.70795385549484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ht="29.25" customHeight="1">
      <c r="A32" s="60" t="s">
        <v>70</v>
      </c>
      <c r="B32" s="27" t="s">
        <v>115</v>
      </c>
      <c r="C32" s="23">
        <f>C33+C34+C37</f>
        <v>88663.40000000001</v>
      </c>
      <c r="D32" s="23">
        <f>D33+D34+D37</f>
        <v>1372.6</v>
      </c>
      <c r="E32" s="23">
        <f>D32/C32*100</f>
        <v>1.548102148124254</v>
      </c>
      <c r="F32" s="23">
        <f>F33+F34+F37</f>
        <v>1317.6</v>
      </c>
      <c r="G32" s="23">
        <f t="shared" si="2"/>
        <v>55</v>
      </c>
      <c r="H32" s="48">
        <f t="shared" si="1"/>
        <v>104.17425622343654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ht="26.25" customHeight="1">
      <c r="A33" s="72" t="s">
        <v>71</v>
      </c>
      <c r="B33" s="27" t="s">
        <v>85</v>
      </c>
      <c r="C33" s="28">
        <v>2719.1</v>
      </c>
      <c r="D33" s="28">
        <v>1372.6</v>
      </c>
      <c r="E33" s="28">
        <f>D33/C33*100</f>
        <v>50.47993821485049</v>
      </c>
      <c r="F33" s="28">
        <v>1317.6</v>
      </c>
      <c r="G33" s="28">
        <f>D33-F33</f>
        <v>55</v>
      </c>
      <c r="H33" s="54">
        <f t="shared" si="1"/>
        <v>104.17425622343654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0.25" customHeight="1">
      <c r="A34" s="26" t="s">
        <v>72</v>
      </c>
      <c r="B34" s="27" t="s">
        <v>86</v>
      </c>
      <c r="C34" s="28">
        <v>85944.3</v>
      </c>
      <c r="D34" s="28">
        <v>0</v>
      </c>
      <c r="E34" s="28" t="s">
        <v>58</v>
      </c>
      <c r="F34" s="28">
        <v>0</v>
      </c>
      <c r="G34" s="28">
        <f>D34-F34</f>
        <v>0</v>
      </c>
      <c r="H34" s="54" t="s">
        <v>58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23.25" customHeight="1">
      <c r="A35" s="73" t="s">
        <v>134</v>
      </c>
      <c r="B35" s="25" t="s">
        <v>87</v>
      </c>
      <c r="C35" s="1">
        <v>85944.3</v>
      </c>
      <c r="D35" s="28">
        <v>0</v>
      </c>
      <c r="E35" s="28" t="s">
        <v>58</v>
      </c>
      <c r="F35" s="28">
        <v>0</v>
      </c>
      <c r="G35" s="28">
        <f>D35-F35</f>
        <v>0</v>
      </c>
      <c r="H35" s="54" t="s">
        <v>58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9" customFormat="1" ht="14.25" customHeight="1">
      <c r="A36" s="24" t="s">
        <v>60</v>
      </c>
      <c r="B36" s="25" t="s">
        <v>88</v>
      </c>
      <c r="C36" s="1">
        <v>0</v>
      </c>
      <c r="D36" s="1">
        <v>0</v>
      </c>
      <c r="E36" s="1" t="s">
        <v>58</v>
      </c>
      <c r="F36" s="1">
        <v>0</v>
      </c>
      <c r="G36" s="1">
        <v>0</v>
      </c>
      <c r="H36" s="54" t="s">
        <v>58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9" customFormat="1" ht="12" customHeight="1">
      <c r="A37" s="26" t="s">
        <v>82</v>
      </c>
      <c r="B37" s="27" t="s">
        <v>116</v>
      </c>
      <c r="C37" s="28">
        <v>0</v>
      </c>
      <c r="D37" s="28">
        <v>0</v>
      </c>
      <c r="E37" s="28" t="s">
        <v>58</v>
      </c>
      <c r="F37" s="28">
        <v>0</v>
      </c>
      <c r="G37" s="28">
        <v>0</v>
      </c>
      <c r="H37" s="54" t="s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13.5">
      <c r="A38" s="21" t="s">
        <v>61</v>
      </c>
      <c r="B38" s="27" t="s">
        <v>89</v>
      </c>
      <c r="C38" s="28">
        <v>0</v>
      </c>
      <c r="D38" s="28">
        <v>0</v>
      </c>
      <c r="E38" s="28" t="s">
        <v>58</v>
      </c>
      <c r="F38" s="28">
        <v>0</v>
      </c>
      <c r="G38" s="28">
        <f t="shared" si="2"/>
        <v>0</v>
      </c>
      <c r="H38" s="54" t="s">
        <v>58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8" s="20" customFormat="1" ht="33.75" customHeight="1">
      <c r="A39" s="21" t="s">
        <v>113</v>
      </c>
      <c r="B39" s="27" t="s">
        <v>90</v>
      </c>
      <c r="C39" s="28">
        <v>0</v>
      </c>
      <c r="D39" s="28">
        <v>-85.2</v>
      </c>
      <c r="E39" s="28" t="s">
        <v>58</v>
      </c>
      <c r="F39" s="28">
        <v>0</v>
      </c>
      <c r="G39" s="28">
        <f t="shared" si="2"/>
        <v>-85.2</v>
      </c>
      <c r="H39" s="54" t="s">
        <v>58</v>
      </c>
    </row>
    <row r="40" spans="1:63" s="9" customFormat="1" ht="15.75" customHeight="1">
      <c r="A40" s="31" t="s">
        <v>40</v>
      </c>
      <c r="B40" s="30"/>
      <c r="C40" s="31">
        <f>C4+C31</f>
        <v>202894</v>
      </c>
      <c r="D40" s="31">
        <f>D4+D31</f>
        <v>58150.299999999996</v>
      </c>
      <c r="E40" s="31">
        <f>D40/C40*100</f>
        <v>28.660433526866242</v>
      </c>
      <c r="F40" s="31">
        <f>F4+F31</f>
        <v>54519.7</v>
      </c>
      <c r="G40" s="31">
        <f t="shared" si="2"/>
        <v>3630.5999999999985</v>
      </c>
      <c r="H40" s="66">
        <f>D40/F40*100</f>
        <v>106.65924427317097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9" customFormat="1" ht="18" customHeight="1">
      <c r="A41" s="82"/>
      <c r="B41" s="83"/>
      <c r="C41" s="83"/>
      <c r="D41" s="83"/>
      <c r="E41" s="83"/>
      <c r="F41" s="83"/>
      <c r="G41" s="83"/>
      <c r="H41" s="84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39" customFormat="1" ht="12.75">
      <c r="A42" s="35" t="s">
        <v>2</v>
      </c>
      <c r="B42" s="36"/>
      <c r="C42" s="37"/>
      <c r="D42" s="37"/>
      <c r="E42" s="37"/>
      <c r="F42" s="37"/>
      <c r="G42" s="38"/>
      <c r="H42" s="37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34" customFormat="1" ht="12.75">
      <c r="A43" s="32" t="s">
        <v>3</v>
      </c>
      <c r="B43" s="67" t="s">
        <v>4</v>
      </c>
      <c r="C43" s="33">
        <f>C44+C45+C47+C48+C46</f>
        <v>11403</v>
      </c>
      <c r="D43" s="33">
        <f>D44+D45+D47+D48</f>
        <v>2063.4</v>
      </c>
      <c r="E43" s="33">
        <f>D43/C43*100</f>
        <v>18.095238095238095</v>
      </c>
      <c r="F43" s="33">
        <f>SUM(F44+F45+F47+F48+F46)</f>
        <v>2363.3</v>
      </c>
      <c r="G43" s="33">
        <f>D43-F43</f>
        <v>-299.9000000000001</v>
      </c>
      <c r="H43" s="33">
        <f>D43/F43*100</f>
        <v>87.31011720898742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38.25">
      <c r="A44" s="10" t="s">
        <v>5</v>
      </c>
      <c r="B44" s="68" t="s">
        <v>6</v>
      </c>
      <c r="C44" s="2">
        <v>1684.4</v>
      </c>
      <c r="D44" s="2">
        <v>760.1</v>
      </c>
      <c r="E44" s="2">
        <f>D44/C44*100</f>
        <v>45.12586084065543</v>
      </c>
      <c r="F44" s="2">
        <v>697.1</v>
      </c>
      <c r="G44" s="55">
        <f aca="true" t="shared" si="4" ref="G44:G73">D44-F44</f>
        <v>63</v>
      </c>
      <c r="H44" s="55">
        <f aca="true" t="shared" si="5" ref="H44:H73">D44/F44*100</f>
        <v>109.0374408262803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38.25">
      <c r="A45" s="10" t="s">
        <v>7</v>
      </c>
      <c r="B45" s="68" t="s">
        <v>8</v>
      </c>
      <c r="C45" s="2">
        <v>28.8</v>
      </c>
      <c r="D45" s="2">
        <v>28.8</v>
      </c>
      <c r="E45" s="2">
        <f aca="true" t="shared" si="6" ref="E45:E73">D45/C45*100</f>
        <v>100</v>
      </c>
      <c r="F45" s="2">
        <v>27.1</v>
      </c>
      <c r="G45" s="55">
        <f t="shared" si="4"/>
        <v>1.6999999999999993</v>
      </c>
      <c r="H45" s="55">
        <f>D45/F45*100</f>
        <v>106.27306273062732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ht="12.75">
      <c r="A46" s="10" t="s">
        <v>132</v>
      </c>
      <c r="B46" s="77" t="s">
        <v>133</v>
      </c>
      <c r="C46" s="2">
        <v>1500</v>
      </c>
      <c r="D46" s="2">
        <v>0</v>
      </c>
      <c r="E46" s="2">
        <f>D46/C46*100</f>
        <v>0</v>
      </c>
      <c r="F46" s="2">
        <v>0</v>
      </c>
      <c r="G46" s="55">
        <f>D46-F46</f>
        <v>0</v>
      </c>
      <c r="H46" s="55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12.75">
      <c r="A47" s="10" t="s">
        <v>63</v>
      </c>
      <c r="B47" s="68" t="s">
        <v>64</v>
      </c>
      <c r="C47" s="2">
        <v>2828</v>
      </c>
      <c r="D47" s="56">
        <v>0</v>
      </c>
      <c r="E47" s="2">
        <f t="shared" si="6"/>
        <v>0</v>
      </c>
      <c r="F47" s="56">
        <v>0</v>
      </c>
      <c r="G47" s="55">
        <f t="shared" si="4"/>
        <v>0</v>
      </c>
      <c r="H47" s="55" t="s">
        <v>58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ht="12.75">
      <c r="A48" s="10" t="s">
        <v>9</v>
      </c>
      <c r="B48" s="69" t="s">
        <v>42</v>
      </c>
      <c r="C48" s="2">
        <v>5361.8</v>
      </c>
      <c r="D48" s="2">
        <v>1274.5</v>
      </c>
      <c r="E48" s="2">
        <f t="shared" si="6"/>
        <v>23.770002611063447</v>
      </c>
      <c r="F48" s="2">
        <v>1639.1</v>
      </c>
      <c r="G48" s="55">
        <f t="shared" si="4"/>
        <v>-364.5999999999999</v>
      </c>
      <c r="H48" s="55">
        <f t="shared" si="5"/>
        <v>77.75608565676286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s="34" customFormat="1" ht="25.5">
      <c r="A49" s="32" t="s">
        <v>10</v>
      </c>
      <c r="B49" s="67" t="s">
        <v>11</v>
      </c>
      <c r="C49" s="33">
        <f>SUM(C50:C50)</f>
        <v>2183.7</v>
      </c>
      <c r="D49" s="33">
        <f>SUM(D50:D50)</f>
        <v>414</v>
      </c>
      <c r="E49" s="33">
        <f t="shared" si="6"/>
        <v>18.958648165956866</v>
      </c>
      <c r="F49" s="33">
        <f>SUM(F50:F50)</f>
        <v>556</v>
      </c>
      <c r="G49" s="33">
        <f t="shared" si="4"/>
        <v>-142</v>
      </c>
      <c r="H49" s="33">
        <f>D49/F49*100</f>
        <v>74.46043165467626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38.25">
      <c r="A50" s="10" t="s">
        <v>43</v>
      </c>
      <c r="B50" s="69" t="s">
        <v>12</v>
      </c>
      <c r="C50" s="2">
        <v>2183.7</v>
      </c>
      <c r="D50" s="2">
        <v>414</v>
      </c>
      <c r="E50" s="2">
        <f t="shared" si="6"/>
        <v>18.958648165956866</v>
      </c>
      <c r="F50" s="2">
        <v>556</v>
      </c>
      <c r="G50" s="55">
        <f t="shared" si="4"/>
        <v>-142</v>
      </c>
      <c r="H50" s="55">
        <f>D50/F50*100</f>
        <v>74.46043165467626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34" customFormat="1" ht="12.75">
      <c r="A51" s="32" t="s">
        <v>13</v>
      </c>
      <c r="B51" s="67" t="s">
        <v>14</v>
      </c>
      <c r="C51" s="33">
        <f>SUM(C52:C53)</f>
        <v>96326.8</v>
      </c>
      <c r="D51" s="33">
        <f>SUM(D52:D53)</f>
        <v>2859</v>
      </c>
      <c r="E51" s="33">
        <f t="shared" si="6"/>
        <v>2.9680213606182284</v>
      </c>
      <c r="F51" s="33">
        <f>SUM(F52:F53)</f>
        <v>3736.8</v>
      </c>
      <c r="G51" s="33">
        <f t="shared" si="4"/>
        <v>-877.8000000000002</v>
      </c>
      <c r="H51" s="33">
        <f t="shared" si="5"/>
        <v>76.50931278098908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10" t="s">
        <v>81</v>
      </c>
      <c r="B52" s="69" t="s">
        <v>30</v>
      </c>
      <c r="C52" s="2">
        <v>93430.7</v>
      </c>
      <c r="D52" s="2">
        <v>2806.2</v>
      </c>
      <c r="E52" s="2">
        <f t="shared" si="6"/>
        <v>3.0035095530698155</v>
      </c>
      <c r="F52" s="2">
        <v>3638.8</v>
      </c>
      <c r="G52" s="55">
        <f t="shared" si="4"/>
        <v>-832.6000000000004</v>
      </c>
      <c r="H52" s="55">
        <f t="shared" si="5"/>
        <v>77.11883038364296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15</v>
      </c>
      <c r="B53" s="68" t="s">
        <v>16</v>
      </c>
      <c r="C53" s="2">
        <v>2896.1</v>
      </c>
      <c r="D53" s="2">
        <v>52.8</v>
      </c>
      <c r="E53" s="2">
        <f>D53/C53*100</f>
        <v>1.8231414661095957</v>
      </c>
      <c r="F53" s="2">
        <v>98</v>
      </c>
      <c r="G53" s="55">
        <f t="shared" si="4"/>
        <v>-45.2</v>
      </c>
      <c r="H53" s="55">
        <f>D53/F53*100</f>
        <v>53.87755102040816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34" customFormat="1" ht="12.75">
      <c r="A54" s="32" t="s">
        <v>17</v>
      </c>
      <c r="B54" s="67" t="s">
        <v>18</v>
      </c>
      <c r="C54" s="33">
        <f>SUM(C55:C58)</f>
        <v>162383</v>
      </c>
      <c r="D54" s="33">
        <f>SUM(D55:D57)</f>
        <v>37339.3</v>
      </c>
      <c r="E54" s="33">
        <f t="shared" si="6"/>
        <v>22.994586871778452</v>
      </c>
      <c r="F54" s="33">
        <f>SUM(F55:F57)</f>
        <v>47422.5</v>
      </c>
      <c r="G54" s="33">
        <f t="shared" si="4"/>
        <v>-10083.199999999997</v>
      </c>
      <c r="H54" s="33">
        <f t="shared" si="5"/>
        <v>78.73751911012705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12.75">
      <c r="A55" s="44" t="s">
        <v>62</v>
      </c>
      <c r="B55" s="68" t="s">
        <v>51</v>
      </c>
      <c r="C55" s="2">
        <v>7471.8</v>
      </c>
      <c r="D55" s="2">
        <v>2761.5</v>
      </c>
      <c r="E55" s="2">
        <f t="shared" si="6"/>
        <v>36.95896571107364</v>
      </c>
      <c r="F55" s="2">
        <v>1668.1</v>
      </c>
      <c r="G55" s="55">
        <f t="shared" si="4"/>
        <v>1093.4</v>
      </c>
      <c r="H55" s="55">
        <f t="shared" si="5"/>
        <v>165.54762903902645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12.75">
      <c r="A56" s="10" t="s">
        <v>19</v>
      </c>
      <c r="B56" s="68" t="s">
        <v>20</v>
      </c>
      <c r="C56" s="2">
        <v>10745</v>
      </c>
      <c r="D56" s="2">
        <v>5264.1</v>
      </c>
      <c r="E56" s="2">
        <f t="shared" si="6"/>
        <v>48.9911586784551</v>
      </c>
      <c r="F56" s="2">
        <v>23308.6</v>
      </c>
      <c r="G56" s="55">
        <f t="shared" si="4"/>
        <v>-18044.5</v>
      </c>
      <c r="H56" s="55">
        <f t="shared" si="5"/>
        <v>22.584368001510175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20.25" customHeight="1">
      <c r="A57" s="10" t="s">
        <v>53</v>
      </c>
      <c r="B57" s="68" t="s">
        <v>54</v>
      </c>
      <c r="C57" s="2">
        <v>74166.2</v>
      </c>
      <c r="D57" s="2">
        <v>29313.7</v>
      </c>
      <c r="E57" s="2">
        <f t="shared" si="6"/>
        <v>39.52433858010792</v>
      </c>
      <c r="F57" s="2">
        <v>22445.8</v>
      </c>
      <c r="G57" s="55">
        <f t="shared" si="4"/>
        <v>6867.9000000000015</v>
      </c>
      <c r="H57" s="55">
        <f t="shared" si="5"/>
        <v>130.5977064751535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27" customHeight="1">
      <c r="A58" s="10" t="s">
        <v>142</v>
      </c>
      <c r="B58" s="77" t="s">
        <v>143</v>
      </c>
      <c r="C58" s="2">
        <v>70000</v>
      </c>
      <c r="D58" s="2">
        <v>0</v>
      </c>
      <c r="E58" s="2">
        <f t="shared" si="6"/>
        <v>0</v>
      </c>
      <c r="F58" s="2">
        <v>0</v>
      </c>
      <c r="G58" s="55">
        <f t="shared" si="4"/>
        <v>0</v>
      </c>
      <c r="H58" s="55" t="s">
        <v>58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ht="20.25" customHeight="1">
      <c r="A59" s="32" t="s">
        <v>75</v>
      </c>
      <c r="B59" s="67" t="s">
        <v>76</v>
      </c>
      <c r="C59" s="33">
        <f>C60</f>
        <v>30</v>
      </c>
      <c r="D59" s="33">
        <f>D60</f>
        <v>0</v>
      </c>
      <c r="E59" s="33">
        <f t="shared" si="6"/>
        <v>0</v>
      </c>
      <c r="F59" s="33">
        <f>F60</f>
        <v>0</v>
      </c>
      <c r="G59" s="33">
        <f t="shared" si="4"/>
        <v>0</v>
      </c>
      <c r="H59" s="33" t="s">
        <v>58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20.25" customHeight="1">
      <c r="A60" s="10" t="s">
        <v>77</v>
      </c>
      <c r="B60" s="68" t="s">
        <v>78</v>
      </c>
      <c r="C60" s="2">
        <v>30</v>
      </c>
      <c r="D60" s="2">
        <v>0</v>
      </c>
      <c r="E60" s="2">
        <f t="shared" si="6"/>
        <v>0</v>
      </c>
      <c r="F60" s="2">
        <v>0</v>
      </c>
      <c r="G60" s="55">
        <f t="shared" si="4"/>
        <v>0</v>
      </c>
      <c r="H60" s="55" t="s">
        <v>58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ht="13.5" customHeight="1">
      <c r="A61" s="32" t="s">
        <v>66</v>
      </c>
      <c r="B61" s="67" t="s">
        <v>67</v>
      </c>
      <c r="C61" s="33">
        <f>SUM(C62)</f>
        <v>165</v>
      </c>
      <c r="D61" s="33">
        <f>SUM(D62)</f>
        <v>6.6</v>
      </c>
      <c r="E61" s="33">
        <f>D61/C61*100</f>
        <v>4</v>
      </c>
      <c r="F61" s="33">
        <f>SUM(F62)</f>
        <v>80.32</v>
      </c>
      <c r="G61" s="33">
        <f t="shared" si="4"/>
        <v>-73.72</v>
      </c>
      <c r="H61" s="33">
        <f t="shared" si="5"/>
        <v>8.217131474103585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ht="13.5" customHeight="1">
      <c r="A62" s="10" t="s">
        <v>80</v>
      </c>
      <c r="B62" s="68" t="s">
        <v>68</v>
      </c>
      <c r="C62" s="2">
        <v>165</v>
      </c>
      <c r="D62" s="2">
        <v>6.6</v>
      </c>
      <c r="E62" s="2">
        <f>D62/C62*100</f>
        <v>4</v>
      </c>
      <c r="F62" s="2">
        <v>80.32</v>
      </c>
      <c r="G62" s="55">
        <f t="shared" si="4"/>
        <v>-73.72</v>
      </c>
      <c r="H62" s="62">
        <f t="shared" si="5"/>
        <v>8.217131474103585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34" customFormat="1" ht="12.75">
      <c r="A63" s="32" t="s">
        <v>44</v>
      </c>
      <c r="B63" s="67" t="s">
        <v>21</v>
      </c>
      <c r="C63" s="33">
        <f>SUM(C64:C65)</f>
        <v>2117</v>
      </c>
      <c r="D63" s="33">
        <f>SUM(D64:D65)</f>
        <v>875</v>
      </c>
      <c r="E63" s="33">
        <f t="shared" si="6"/>
        <v>41.332073689182806</v>
      </c>
      <c r="F63" s="33">
        <f>SUM(F64:F65)</f>
        <v>1863.4</v>
      </c>
      <c r="G63" s="33">
        <f t="shared" si="4"/>
        <v>-988.4000000000001</v>
      </c>
      <c r="H63" s="33">
        <f t="shared" si="5"/>
        <v>46.95717505634861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ht="12.75">
      <c r="A64" s="10" t="s">
        <v>22</v>
      </c>
      <c r="B64" s="68" t="s">
        <v>23</v>
      </c>
      <c r="C64" s="2">
        <v>2050</v>
      </c>
      <c r="D64" s="2">
        <v>849</v>
      </c>
      <c r="E64" s="2">
        <f t="shared" si="6"/>
        <v>41.41463414634146</v>
      </c>
      <c r="F64" s="2">
        <v>1822.9</v>
      </c>
      <c r="G64" s="55">
        <f t="shared" si="4"/>
        <v>-973.9000000000001</v>
      </c>
      <c r="H64" s="55">
        <f t="shared" si="5"/>
        <v>46.574140106423826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ht="12.75">
      <c r="A65" s="10" t="s">
        <v>117</v>
      </c>
      <c r="B65" s="77" t="s">
        <v>118</v>
      </c>
      <c r="C65" s="2">
        <v>67</v>
      </c>
      <c r="D65" s="2">
        <v>26</v>
      </c>
      <c r="E65" s="2">
        <f t="shared" si="6"/>
        <v>38.80597014925373</v>
      </c>
      <c r="F65" s="2">
        <v>40.5</v>
      </c>
      <c r="G65" s="55">
        <f t="shared" si="4"/>
        <v>-14.5</v>
      </c>
      <c r="H65" s="55">
        <f>D65/F65*100</f>
        <v>64.19753086419753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34" customFormat="1" ht="12.75">
      <c r="A66" s="32" t="s">
        <v>24</v>
      </c>
      <c r="B66" s="67" t="s">
        <v>25</v>
      </c>
      <c r="C66" s="33">
        <f>SUM(C67:C68)</f>
        <v>1071.2</v>
      </c>
      <c r="D66" s="33">
        <f>SUM(D67:D68)</f>
        <v>194</v>
      </c>
      <c r="E66" s="33">
        <f t="shared" si="6"/>
        <v>18.110530246452576</v>
      </c>
      <c r="F66" s="33">
        <f>SUM(F67:F68)</f>
        <v>690.8000000000001</v>
      </c>
      <c r="G66" s="33">
        <f t="shared" si="4"/>
        <v>-496.80000000000007</v>
      </c>
      <c r="H66" s="33">
        <f t="shared" si="5"/>
        <v>28.083381586566297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12.75">
      <c r="A67" s="10" t="s">
        <v>26</v>
      </c>
      <c r="B67" s="68">
        <v>1001</v>
      </c>
      <c r="C67" s="2">
        <v>253.7</v>
      </c>
      <c r="D67" s="2">
        <v>130.7</v>
      </c>
      <c r="E67" s="2">
        <f t="shared" si="6"/>
        <v>51.51754040204967</v>
      </c>
      <c r="F67" s="2">
        <v>125.6</v>
      </c>
      <c r="G67" s="55">
        <f t="shared" si="4"/>
        <v>5.099999999999994</v>
      </c>
      <c r="H67" s="55">
        <f t="shared" si="5"/>
        <v>104.06050955414013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ht="12.75">
      <c r="A68" s="10" t="s">
        <v>65</v>
      </c>
      <c r="B68" s="68">
        <v>1006</v>
      </c>
      <c r="C68" s="2">
        <v>817.5</v>
      </c>
      <c r="D68" s="2">
        <v>63.3</v>
      </c>
      <c r="E68" s="2">
        <f t="shared" si="6"/>
        <v>7.743119266055046</v>
      </c>
      <c r="F68" s="2">
        <v>565.2</v>
      </c>
      <c r="G68" s="55">
        <f t="shared" si="4"/>
        <v>-501.90000000000003</v>
      </c>
      <c r="H68" s="55">
        <f t="shared" si="5"/>
        <v>11.199575371549892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34" customFormat="1" ht="12.75">
      <c r="A69" s="32" t="s">
        <v>45</v>
      </c>
      <c r="B69" s="70" t="s">
        <v>27</v>
      </c>
      <c r="C69" s="33">
        <f>SUM(C70:C70)</f>
        <v>1020</v>
      </c>
      <c r="D69" s="33">
        <f>SUM(D70:D70)</f>
        <v>82.5</v>
      </c>
      <c r="E69" s="33">
        <f t="shared" si="6"/>
        <v>8.088235294117647</v>
      </c>
      <c r="F69" s="33">
        <f>SUM(F70:F70)</f>
        <v>587.9</v>
      </c>
      <c r="G69" s="33">
        <f t="shared" si="4"/>
        <v>-505.4</v>
      </c>
      <c r="H69" s="33">
        <f t="shared" si="5"/>
        <v>14.032998809321315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12.75">
      <c r="A70" s="10" t="s">
        <v>55</v>
      </c>
      <c r="B70" s="69">
        <v>1102</v>
      </c>
      <c r="C70" s="2">
        <v>1020</v>
      </c>
      <c r="D70" s="2">
        <v>82.5</v>
      </c>
      <c r="E70" s="2">
        <f t="shared" si="6"/>
        <v>8.088235294117647</v>
      </c>
      <c r="F70" s="2">
        <v>587.9</v>
      </c>
      <c r="G70" s="55">
        <f t="shared" si="4"/>
        <v>-505.4</v>
      </c>
      <c r="H70" s="55">
        <f t="shared" si="5"/>
        <v>14.032998809321315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ht="25.5">
      <c r="A71" s="32" t="s">
        <v>29</v>
      </c>
      <c r="B71" s="70" t="s">
        <v>46</v>
      </c>
      <c r="C71" s="33">
        <f>SUM(C72:C72)</f>
        <v>24</v>
      </c>
      <c r="D71" s="33">
        <f>SUM(D72:D72)</f>
        <v>0</v>
      </c>
      <c r="E71" s="33">
        <f t="shared" si="6"/>
        <v>0</v>
      </c>
      <c r="F71" s="33">
        <f>SUM(F72:F72)</f>
        <v>0</v>
      </c>
      <c r="G71" s="33">
        <f t="shared" si="4"/>
        <v>0</v>
      </c>
      <c r="H71" s="33" t="s">
        <v>58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ht="25.5">
      <c r="A72" s="10" t="s">
        <v>79</v>
      </c>
      <c r="B72" s="69" t="s">
        <v>47</v>
      </c>
      <c r="C72" s="2">
        <v>24</v>
      </c>
      <c r="D72" s="2">
        <v>0</v>
      </c>
      <c r="E72" s="2">
        <f t="shared" si="6"/>
        <v>0</v>
      </c>
      <c r="F72" s="2">
        <v>0</v>
      </c>
      <c r="G72" s="55">
        <f t="shared" si="4"/>
        <v>0</v>
      </c>
      <c r="H72" s="55" t="s">
        <v>58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43" customFormat="1" ht="12.75">
      <c r="A73" s="40" t="s">
        <v>28</v>
      </c>
      <c r="B73" s="41"/>
      <c r="C73" s="42">
        <f>SUM(C43+C49+C51+C54+C61+C63+C66+C69+C71+C59)</f>
        <v>276723.7</v>
      </c>
      <c r="D73" s="42">
        <f>SUM(D43+D49+D51+D54+D61+D63+D66+D69+D71+D59)</f>
        <v>43833.8</v>
      </c>
      <c r="E73" s="42">
        <f t="shared" si="6"/>
        <v>15.840276781497211</v>
      </c>
      <c r="F73" s="42">
        <f>F43+F49+F51+F54++F59+F61+F63+F66+F69+F71</f>
        <v>57301.020000000004</v>
      </c>
      <c r="G73" s="42">
        <f t="shared" si="4"/>
        <v>-13467.220000000001</v>
      </c>
      <c r="H73" s="33">
        <f t="shared" si="5"/>
        <v>76.4974166253934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ht="25.5">
      <c r="A74" s="10" t="s">
        <v>48</v>
      </c>
      <c r="B74" s="2"/>
      <c r="C74" s="2">
        <v>-3829.7</v>
      </c>
      <c r="D74" s="2">
        <f>D40-D73</f>
        <v>14316.499999999993</v>
      </c>
      <c r="E74" s="2" t="s">
        <v>56</v>
      </c>
      <c r="F74" s="2">
        <f>F40-F73</f>
        <v>-2781.320000000007</v>
      </c>
      <c r="G74" s="2" t="s">
        <v>56</v>
      </c>
      <c r="H74" s="2" t="s">
        <v>56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51" ht="12.75">
      <c r="A75" s="11"/>
      <c r="B75" s="17"/>
      <c r="C75" s="12"/>
      <c r="D75" s="12"/>
      <c r="E75" s="13"/>
      <c r="F75" s="12"/>
      <c r="G75" s="14"/>
      <c r="H75" s="13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 ht="26.25" customHeight="1">
      <c r="A76" s="11"/>
      <c r="B76" s="17"/>
      <c r="C76" s="81"/>
      <c r="D76" s="81"/>
      <c r="E76" s="81"/>
      <c r="F76" s="81"/>
      <c r="G76" s="81"/>
      <c r="H76" s="8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1:51" ht="12.75">
      <c r="A77" s="15"/>
      <c r="B77" s="18"/>
      <c r="C77" s="15"/>
      <c r="D77" s="15"/>
      <c r="E77" s="74"/>
      <c r="F77" s="74"/>
      <c r="G77" s="74"/>
      <c r="H77" s="74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5:51" ht="12.75">
      <c r="E78" s="75"/>
      <c r="F78" s="76"/>
      <c r="G78" s="75"/>
      <c r="H78" s="7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5:51" ht="12.75">
      <c r="E79" s="75"/>
      <c r="F79" s="75"/>
      <c r="G79" s="75"/>
      <c r="H79" s="7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5:51" ht="12.75">
      <c r="E80" s="75"/>
      <c r="F80" s="75"/>
      <c r="G80" s="75"/>
      <c r="H80" s="75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5:8" ht="12.75">
      <c r="E81" s="75"/>
      <c r="F81" s="75"/>
      <c r="G81" s="75"/>
      <c r="H81" s="75"/>
    </row>
  </sheetData>
  <sheetProtection/>
  <mergeCells count="3">
    <mergeCell ref="A2:H2"/>
    <mergeCell ref="C76:H76"/>
    <mergeCell ref="A41:H41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Алексеенко ЕВ</cp:lastModifiedBy>
  <cp:lastPrinted>2020-07-06T10:57:37Z</cp:lastPrinted>
  <dcterms:created xsi:type="dcterms:W3CDTF">2009-04-28T07:05:16Z</dcterms:created>
  <dcterms:modified xsi:type="dcterms:W3CDTF">2020-07-06T13:08:13Z</dcterms:modified>
  <cp:category/>
  <cp:version/>
  <cp:contentType/>
  <cp:contentStatus/>
</cp:coreProperties>
</file>